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qvin\Desktop\work from home\Criteria 2\"/>
    </mc:Choice>
  </mc:AlternateContent>
  <xr:revisionPtr revIDLastSave="0" documentId="8_{162D1E2F-93D1-4100-A09C-54730C8FB960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University Marks" sheetId="5" r:id="rId1"/>
    <sheet name="CO_PO Attainment " sheetId="9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5" l="1"/>
  <c r="N29" i="9" l="1"/>
  <c r="D29" i="9"/>
  <c r="E29" i="9"/>
  <c r="F29" i="9"/>
  <c r="G29" i="9"/>
  <c r="H29" i="9"/>
  <c r="I29" i="9"/>
  <c r="J29" i="9"/>
  <c r="G24" i="9" l="1"/>
  <c r="D23" i="9"/>
  <c r="D26" i="9" s="1"/>
  <c r="D28" i="9" s="1"/>
  <c r="O30" i="9"/>
  <c r="N30" i="9"/>
  <c r="M30" i="9"/>
  <c r="L30" i="9"/>
  <c r="K30" i="9"/>
  <c r="J30" i="9"/>
  <c r="I30" i="9"/>
  <c r="H30" i="9"/>
  <c r="G30" i="9"/>
  <c r="F30" i="9"/>
  <c r="E30" i="9"/>
  <c r="D30" i="9"/>
  <c r="O26" i="9"/>
  <c r="O28" i="9" s="1"/>
  <c r="M26" i="9"/>
  <c r="M28" i="9" s="1"/>
  <c r="M31" i="9" s="1"/>
  <c r="L26" i="9"/>
  <c r="L28" i="9" s="1"/>
  <c r="L31" i="9" s="1"/>
  <c r="N24" i="9"/>
  <c r="K26" i="9"/>
  <c r="K28" i="9" s="1"/>
  <c r="I24" i="9"/>
  <c r="H24" i="9"/>
  <c r="N23" i="9"/>
  <c r="I23" i="9"/>
  <c r="H23" i="9"/>
  <c r="G23" i="9"/>
  <c r="F23" i="9"/>
  <c r="E23" i="9"/>
  <c r="J22" i="9"/>
  <c r="J26" i="9" s="1"/>
  <c r="J28" i="9" s="1"/>
  <c r="G22" i="9"/>
  <c r="F22" i="9"/>
  <c r="E22" i="9"/>
  <c r="O17" i="9"/>
  <c r="N17" i="9"/>
  <c r="M17" i="9"/>
  <c r="L17" i="9"/>
  <c r="K17" i="9"/>
  <c r="J17" i="9"/>
  <c r="I17" i="9"/>
  <c r="H17" i="9"/>
  <c r="G17" i="9"/>
  <c r="F17" i="9"/>
  <c r="E17" i="9"/>
  <c r="D17" i="9"/>
  <c r="O16" i="9"/>
  <c r="N16" i="9"/>
  <c r="M16" i="9"/>
  <c r="L16" i="9"/>
  <c r="K16" i="9"/>
  <c r="J16" i="9"/>
  <c r="I16" i="9"/>
  <c r="H16" i="9"/>
  <c r="G16" i="9"/>
  <c r="F16" i="9"/>
  <c r="E16" i="9"/>
  <c r="D16" i="9"/>
  <c r="O15" i="9"/>
  <c r="N15" i="9"/>
  <c r="M15" i="9"/>
  <c r="L15" i="9"/>
  <c r="K15" i="9"/>
  <c r="J15" i="9"/>
  <c r="I15" i="9"/>
  <c r="H15" i="9"/>
  <c r="G15" i="9"/>
  <c r="F15" i="9"/>
  <c r="E15" i="9"/>
  <c r="D15" i="9"/>
  <c r="R13" i="9"/>
  <c r="R12" i="9"/>
  <c r="R11" i="9"/>
  <c r="F4" i="5"/>
  <c r="F5" i="5"/>
  <c r="F6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" i="5"/>
  <c r="D4" i="5"/>
  <c r="D5" i="5"/>
  <c r="D6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" i="5"/>
  <c r="F26" i="9" l="1"/>
  <c r="F28" i="9" s="1"/>
  <c r="G26" i="9"/>
  <c r="G28" i="9" s="1"/>
  <c r="R16" i="9"/>
  <c r="E26" i="9"/>
  <c r="E28" i="9" s="1"/>
  <c r="E31" i="9" s="1"/>
  <c r="O31" i="9"/>
  <c r="N26" i="9"/>
  <c r="N28" i="9" s="1"/>
  <c r="H26" i="9"/>
  <c r="H28" i="9" s="1"/>
  <c r="H31" i="9" s="1"/>
  <c r="I26" i="9"/>
  <c r="I28" i="9" s="1"/>
  <c r="I31" i="9" s="1"/>
  <c r="M7" i="5"/>
  <c r="O7" i="5" s="1"/>
  <c r="M10" i="5"/>
  <c r="O10" i="5" s="1"/>
  <c r="G31" i="9"/>
  <c r="N31" i="9"/>
  <c r="K31" i="9"/>
  <c r="J31" i="9"/>
  <c r="F31" i="9"/>
  <c r="D31" i="9"/>
  <c r="R15" i="9"/>
  <c r="R17" i="9"/>
  <c r="C42" i="5" l="1"/>
  <c r="E42" i="5"/>
</calcChain>
</file>

<file path=xl/sharedStrings.xml><?xml version="1.0" encoding="utf-8"?>
<sst xmlns="http://schemas.openxmlformats.org/spreadsheetml/2006/main" count="143" uniqueCount="116">
  <si>
    <t>CO1</t>
  </si>
  <si>
    <t>CO2</t>
  </si>
  <si>
    <t>CO3</t>
  </si>
  <si>
    <t>Internal(20)</t>
  </si>
  <si>
    <t>CO</t>
  </si>
  <si>
    <t>Average</t>
  </si>
  <si>
    <t xml:space="preserve">Name </t>
  </si>
  <si>
    <t>Ghosalkar Gaurav</t>
  </si>
  <si>
    <t>Mishra Shivam</t>
  </si>
  <si>
    <t>Khopkar Runisha</t>
  </si>
  <si>
    <t>Gamare Aditya</t>
  </si>
  <si>
    <t>Patil Hardik</t>
  </si>
  <si>
    <t>Darekar Aniket</t>
  </si>
  <si>
    <t>Kajare Prajakta</t>
  </si>
  <si>
    <t>Maurya Nisha</t>
  </si>
  <si>
    <t>Prajapati Shivam</t>
  </si>
  <si>
    <t>Sajjan Rohini</t>
  </si>
  <si>
    <t>Gadge Swapnil</t>
  </si>
  <si>
    <t>Nayak Alok</t>
  </si>
  <si>
    <t>Patil Niketan</t>
  </si>
  <si>
    <t>Kadam Shweta</t>
  </si>
  <si>
    <t>Satam Sakshi</t>
  </si>
  <si>
    <t>Dey Sweta</t>
  </si>
  <si>
    <t>Singh Vikramkumar</t>
  </si>
  <si>
    <t>Kadam Veerai</t>
  </si>
  <si>
    <t>Shirke Sonali</t>
  </si>
  <si>
    <t>Hatiskar Prasad</t>
  </si>
  <si>
    <t>Sawant Akshata</t>
  </si>
  <si>
    <t>Patkar Siddhant</t>
  </si>
  <si>
    <t>Sharma Nidhi</t>
  </si>
  <si>
    <t>Mahajan Urmila</t>
  </si>
  <si>
    <t>Mandawkar Rahul</t>
  </si>
  <si>
    <t>Theory(80)</t>
  </si>
  <si>
    <t>Vishwakarama Pradeep</t>
  </si>
  <si>
    <t>Vishwakarama Sonam</t>
  </si>
  <si>
    <t>Lokhande Prathamesh</t>
  </si>
  <si>
    <t>Parab Abhishek</t>
  </si>
  <si>
    <t>Pawar Saurabh</t>
  </si>
  <si>
    <t>Sawardekar Tanvi</t>
  </si>
  <si>
    <t>Gupta Shushangi</t>
  </si>
  <si>
    <t>Tahasilkar Komal</t>
  </si>
  <si>
    <t>Mishara Sacchidanand</t>
  </si>
  <si>
    <t>Desai Akash</t>
  </si>
  <si>
    <t>Gaikwad Sameer Dilip</t>
  </si>
  <si>
    <t>University 
Exam</t>
  </si>
  <si>
    <t>Total Appeared</t>
  </si>
  <si>
    <t>Total Passed</t>
  </si>
  <si>
    <t>Result</t>
  </si>
  <si>
    <t>Internal 
Exam</t>
  </si>
  <si>
    <t>Sr.
No</t>
  </si>
  <si>
    <t>Course Outcomes</t>
  </si>
  <si>
    <t>U T1 attainmet %</t>
  </si>
  <si>
    <t>UT1 attainment Level &gt;=45%=1, &gt;=60%=2, &gt;=70%=3</t>
  </si>
  <si>
    <t>U T2 attainment %</t>
  </si>
  <si>
    <t>UT2 attainment level    &gt;=45%=1, &gt;=60%=2, &gt;=70%=3</t>
  </si>
  <si>
    <t>Attainment Consolidted</t>
  </si>
  <si>
    <t>Attainment Level Consolidated</t>
  </si>
  <si>
    <t>University Attainment %</t>
  </si>
  <si>
    <t>Unversity Attainment level &gt;=45%=1, &gt;=60%=2, &gt;=70%=3</t>
  </si>
  <si>
    <t>20% of internal assessment %</t>
  </si>
  <si>
    <t>20% of internal assessment Level</t>
  </si>
  <si>
    <t>80% of internal assessment in %</t>
  </si>
  <si>
    <t>80% of university assessment level</t>
  </si>
  <si>
    <t>Direct attainment % (80% of Unive Exam+20% of Internal Exam)</t>
  </si>
  <si>
    <t>Direct attainment  level (80% of Unive Exam+20% of Internal Exam)</t>
  </si>
  <si>
    <t>Indirect CO Attainment (Obtained from Exit Survey) %</t>
  </si>
  <si>
    <t>Indirect attainemt level</t>
  </si>
  <si>
    <t>Total CO Attainment (%ge)</t>
  </si>
  <si>
    <t>Total Attainemt Level</t>
  </si>
  <si>
    <t>Course Outcome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</si>
  <si>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</si>
  <si>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</si>
  <si>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</si>
  <si>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</si>
  <si>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</si>
  <si>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</si>
  <si>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</si>
  <si>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</si>
  <si>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</si>
  <si>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</si>
  <si>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</si>
  <si>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</si>
  <si>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r>
      <rPr>
        <b/>
        <sz val="8"/>
        <color theme="1"/>
        <rFont val="Verdana"/>
        <family val="2"/>
      </rPr>
      <t>Computational Knowledge:</t>
    </r>
    <r>
      <rPr>
        <sz val="8"/>
        <color theme="1"/>
        <rFont val="Verdana"/>
        <family val="2"/>
      </rPr>
      <t>Develop and apply fundamentals of mathematics and computing to demonstrate competencies in IT ecosystem.</t>
    </r>
  </si>
  <si>
    <r>
      <rPr>
        <b/>
        <sz val="8"/>
        <color theme="1"/>
        <rFont val="Verdana"/>
        <family val="2"/>
      </rPr>
      <t>Problem Analysis:</t>
    </r>
    <r>
      <rPr>
        <sz val="8"/>
        <color theme="1"/>
        <rFont val="Verdana"/>
        <family val="2"/>
      </rPr>
      <t xml:space="preserve"> Identify, conduct survey use quantitative and qualitative techniques to develop critical thinking &amp; problem solving skills.</t>
    </r>
  </si>
  <si>
    <r>
      <rPr>
        <b/>
        <sz val="8"/>
        <color theme="1"/>
        <rFont val="Verdana"/>
        <family val="2"/>
      </rPr>
      <t>Design and Development of solution</t>
    </r>
    <r>
      <rPr>
        <sz val="8"/>
        <color theme="1"/>
        <rFont val="Verdana"/>
        <family val="2"/>
      </rPr>
      <t xml:space="preserve">:The ability to analyze problem domain &amp; its variable factors to design a solution which is in sync with societal, cultural, public health, safety &amp; environmental consideration </t>
    </r>
  </si>
  <si>
    <r>
      <rPr>
        <b/>
        <sz val="8"/>
        <color theme="1"/>
        <rFont val="Verdana"/>
        <family val="2"/>
      </rPr>
      <t xml:space="preserve">Conduct investigations of complex Computing problems: </t>
    </r>
    <r>
      <rPr>
        <sz val="8"/>
        <color theme="1"/>
        <rFont val="Verdana"/>
        <family val="2"/>
      </rPr>
      <t>The ability to apply computing knowledge, research methodology to analyze &amp; interpret complex computing problem</t>
    </r>
  </si>
  <si>
    <r>
      <rPr>
        <b/>
        <sz val="8"/>
        <color theme="1"/>
        <rFont val="Verdana"/>
        <family val="2"/>
      </rPr>
      <t>Modern Tool Usage</t>
    </r>
    <r>
      <rPr>
        <sz val="8"/>
        <color theme="1"/>
        <rFont val="Verdana"/>
        <family val="2"/>
      </rPr>
      <t>:Adapt and apply appropriate modern tools &amp; techniques to solve complex problems through practical lab sessions</t>
    </r>
  </si>
  <si>
    <r>
      <rPr>
        <b/>
        <sz val="8"/>
        <color theme="1"/>
        <rFont val="Verdana"/>
        <family val="2"/>
      </rPr>
      <t xml:space="preserve">Professional Ethics: </t>
    </r>
    <r>
      <rPr>
        <sz val="8"/>
        <color theme="1"/>
        <rFont val="Verdana"/>
        <family val="2"/>
      </rPr>
      <t>Understand and develop awareness of ethical, social, cultural &amp; cyber regulations for professional computing practices.</t>
    </r>
  </si>
  <si>
    <r>
      <rPr>
        <b/>
        <sz val="8"/>
        <color theme="1"/>
        <rFont val="Verdana"/>
        <family val="2"/>
      </rPr>
      <t>Life-long Learning</t>
    </r>
    <r>
      <rPr>
        <sz val="8"/>
        <color theme="1"/>
        <rFont val="Verdana"/>
        <family val="2"/>
      </rPr>
      <t>:Recognizing the need for self development through up gradation to keep pace with dynamic IT industry.</t>
    </r>
  </si>
  <si>
    <r>
      <rPr>
        <b/>
        <sz val="8"/>
        <color theme="1"/>
        <rFont val="Verdana"/>
        <family val="2"/>
      </rPr>
      <t>Project management and finance</t>
    </r>
    <r>
      <rPr>
        <sz val="8"/>
        <color theme="1"/>
        <rFont val="Verdana"/>
        <family val="2"/>
      </rPr>
      <t>:Illustrate the understanding of basic principles of management and apply the same to one’s project and contribute effectively in various projects in a transnational, multicultural teams across the globe</t>
    </r>
  </si>
  <si>
    <r>
      <rPr>
        <b/>
        <sz val="8"/>
        <color theme="1"/>
        <rFont val="Verdana"/>
        <family val="2"/>
      </rPr>
      <t>Communication Efficacy</t>
    </r>
    <r>
      <rPr>
        <sz val="8"/>
        <color theme="1"/>
        <rFont val="Verdana"/>
        <family val="2"/>
      </rPr>
      <t>:Understand and efficiently communicate with IT professional and common audience about complex computing data through effective reports, documentation &amp; presentation.</t>
    </r>
  </si>
  <si>
    <r>
      <rPr>
        <b/>
        <sz val="8"/>
        <color theme="1"/>
        <rFont val="Verdana"/>
        <family val="2"/>
      </rPr>
      <t>Societal and Environmental Concern:</t>
    </r>
    <r>
      <rPr>
        <sz val="8"/>
        <color theme="1"/>
        <rFont val="Verdana"/>
        <family val="2"/>
      </rPr>
      <t xml:space="preserve"> Acknowledge &amp; Sensitize towards the social, legal, cultural issues &amp; their influence on computing practices &amp; their consequential responsibilityas an IT professional.</t>
    </r>
  </si>
  <si>
    <r>
      <rPr>
        <b/>
        <sz val="8"/>
        <color theme="1"/>
        <rFont val="Verdana"/>
        <family val="2"/>
      </rPr>
      <t>Individual and Team Work</t>
    </r>
    <r>
      <rPr>
        <sz val="8"/>
        <color theme="1"/>
        <rFont val="Verdana"/>
        <family val="2"/>
      </rPr>
      <t>:Function as an effective collaborator, member, leader in a transnational workplace</t>
    </r>
  </si>
  <si>
    <r>
      <rPr>
        <b/>
        <sz val="8"/>
        <color theme="1"/>
        <rFont val="Verdana"/>
        <family val="2"/>
      </rPr>
      <t>Innovation and Entrepreneurship:</t>
    </r>
    <r>
      <rPr>
        <sz val="8"/>
        <color theme="1"/>
        <rFont val="Verdana"/>
        <family val="2"/>
      </rPr>
      <t xml:space="preserve"> Inculcate a spirit of innovation and enterprise through sustained training programs, mentoring, to create a budding entrepreneur &amp; technocrat to contribute to a society at a large</t>
    </r>
  </si>
  <si>
    <t>Average Attainment Level</t>
  </si>
  <si>
    <t>Direct Co Attainemt Level</t>
  </si>
  <si>
    <t xml:space="preserve">PO Addition </t>
  </si>
  <si>
    <t xml:space="preserve">Total number of hours of Pos </t>
  </si>
  <si>
    <t>Strength</t>
  </si>
  <si>
    <t>TOTAL CO 
ATTAINEMENT LEVEL</t>
  </si>
  <si>
    <t>COURSE OUTCOMES</t>
  </si>
  <si>
    <t>Direct 90%</t>
  </si>
  <si>
    <t>Indirect Attainment</t>
  </si>
  <si>
    <t>Indirect 10%</t>
  </si>
  <si>
    <t>Total Attainment</t>
  </si>
  <si>
    <t>Explain objectives, principles, strategies and methods of software testing. (Unit 1 ,2)</t>
  </si>
  <si>
    <t>Apply various Software testing Techniques to find bugs in software applications.
(Unit 3,4 ,5)</t>
  </si>
  <si>
    <t>Assess software test automation problem and apply various software quality assurance techniques to ensure the quality in software. (Unit 6,7,8)</t>
  </si>
  <si>
    <t>Total number of hours of POs in percentage</t>
  </si>
  <si>
    <t>CO wise Attainment Calculationd For CIE And SEE</t>
  </si>
  <si>
    <t>Strength Mapping of CO-PO</t>
  </si>
  <si>
    <t>PO Attainment Calculation</t>
  </si>
  <si>
    <t>Ab</t>
  </si>
  <si>
    <t xml:space="preserve"> cut of Marks</t>
  </si>
  <si>
    <t>Ms.Swapnali Mahadik</t>
  </si>
  <si>
    <t>Prepare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</si>
</sst>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4" borderId="0" applyNumberFormat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6" borderId="1" xfId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0" xfId="0" applyFill="1"/>
    <xf numFmtId="0" fontId="3" fillId="6" borderId="5" xfId="0" applyFont="1" applyFill="1" applyBorder="1" applyAlignment="1">
      <alignment wrapText="1"/>
    </xf>
    <xf numFmtId="0" fontId="0" fillId="6" borderId="8" xfId="0" applyFill="1" applyBorder="1" applyAlignment="1">
      <alignment wrapText="1"/>
    </xf>
    <xf numFmtId="0" fontId="2" fillId="6" borderId="1" xfId="2" applyFill="1" applyBorder="1" applyAlignment="1">
      <alignment wrapText="1"/>
    </xf>
    <xf numFmtId="0" fontId="8" fillId="6" borderId="1" xfId="3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11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2" fillId="0" borderId="1" xfId="0" applyFont="1" applyBorder="1"/>
    <xf numFmtId="0" fontId="11" fillId="0" borderId="1" xfId="0" applyFont="1" applyBorder="1"/>
    <xf numFmtId="2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0" fillId="5" borderId="1" xfId="0" applyFont="1" applyFill="1" applyBorder="1"/>
    <xf numFmtId="0" fontId="0" fillId="0" borderId="1" xfId="0" applyBorder="1" applyAlignment="1">
      <alignment vertical="center" wrapText="1"/>
    </xf>
    <xf numFmtId="0" fontId="14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5" fillId="2" borderId="1" xfId="1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7" fillId="4" borderId="1" xfId="3" applyFont="1" applyBorder="1"/>
    <xf numFmtId="0" fontId="15" fillId="0" borderId="1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10" fillId="6" borderId="0" xfId="0" applyFont="1" applyFill="1" applyAlignment="1">
      <alignment wrapText="1"/>
    </xf>
    <xf numFmtId="0" fontId="10" fillId="6" borderId="0" xfId="0" applyFont="1" applyFill="1"/>
    <xf numFmtId="0" fontId="11" fillId="6" borderId="0" xfId="0" applyFont="1" applyFill="1"/>
    <xf numFmtId="0" fontId="11" fillId="6" borderId="0" xfId="0" applyFont="1" applyFill="1" applyAlignment="1">
      <alignment wrapText="1"/>
    </xf>
    <xf numFmtId="0" fontId="9" fillId="6" borderId="0" xfId="0" applyFont="1" applyFill="1"/>
    <xf numFmtId="0" fontId="17" fillId="6" borderId="0" xfId="3" applyFont="1" applyFill="1" applyBorder="1"/>
    <xf numFmtId="0" fontId="17" fillId="6" borderId="0" xfId="0" applyFont="1" applyFill="1"/>
    <xf numFmtId="0" fontId="5" fillId="6" borderId="0" xfId="0" applyFont="1" applyFill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19" fillId="0" borderId="0" xfId="0" applyFont="1"/>
    <xf numFmtId="0" fontId="18" fillId="0" borderId="1" xfId="0" applyFont="1" applyBorder="1" applyAlignment="1">
      <alignment wrapText="1"/>
    </xf>
    <xf numFmtId="0" fontId="18" fillId="0" borderId="1" xfId="0" applyFont="1" applyBorder="1"/>
    <xf numFmtId="0" fontId="21" fillId="0" borderId="0" xfId="0" applyFont="1"/>
    <xf numFmtId="0" fontId="21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4">
    <cellStyle name="Bad" xfId="3" builtinId="27"/>
    <cellStyle name="Good" xfId="1" builtinId="26"/>
    <cellStyle name="Neutral" xfId="2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ademics\NBA\Feedback\Course%20Exit%20Surveys_All%20subjects\Formula%20Based%20Practical%20Calculations\2019-20%20SEM%20III%20STQA_Gaur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Responses 1"/>
    </sheetNames>
    <sheetDataSet>
      <sheetData sheetId="0">
        <row r="44">
          <cell r="B44">
            <v>2.9142857142857141</v>
          </cell>
          <cell r="E44">
            <v>2.8</v>
          </cell>
          <cell r="F44">
            <v>2.8857142857142857</v>
          </cell>
          <cell r="G44">
            <v>2.8</v>
          </cell>
          <cell r="H44">
            <v>2.8285714285714287</v>
          </cell>
          <cell r="I44">
            <v>2.7272727272727271</v>
          </cell>
          <cell r="J44">
            <v>2.8285714285714287</v>
          </cell>
          <cell r="K44">
            <v>2.8285714285714287</v>
          </cell>
          <cell r="L44">
            <v>2.8235294117647061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7"/>
  <sheetViews>
    <sheetView tabSelected="1" workbookViewId="0">
      <selection activeCell="B45" sqref="B45"/>
    </sheetView>
  </sheetViews>
  <sheetFormatPr defaultRowHeight="13.2" x14ac:dyDescent="0.25"/>
  <cols>
    <col min="1" max="1" width="8.88671875" style="56"/>
    <col min="2" max="2" width="20.109375" style="56" bestFit="1" customWidth="1"/>
    <col min="3" max="3" width="12" style="56" bestFit="1" customWidth="1"/>
    <col min="4" max="4" width="4.44140625" style="56" bestFit="1" customWidth="1"/>
    <col min="5" max="5" width="12.21875" style="56" bestFit="1" customWidth="1"/>
    <col min="6" max="10" width="8.88671875" style="56"/>
    <col min="11" max="11" width="14.21875" style="56" bestFit="1" customWidth="1"/>
    <col min="12" max="12" width="25.44140625" style="56" bestFit="1" customWidth="1"/>
    <col min="13" max="13" width="8.88671875" style="56"/>
    <col min="14" max="14" width="13.6640625" style="56" bestFit="1" customWidth="1"/>
    <col min="15" max="16384" width="8.88671875" style="56"/>
  </cols>
  <sheetData>
    <row r="1" spans="2:15" x14ac:dyDescent="0.25">
      <c r="B1" s="70"/>
      <c r="C1" s="70"/>
      <c r="D1" s="70"/>
      <c r="E1" s="70"/>
      <c r="F1" s="70"/>
    </row>
    <row r="2" spans="2:15" s="63" customFormat="1" ht="15.6" x14ac:dyDescent="0.3">
      <c r="B2" s="64" t="s">
        <v>6</v>
      </c>
      <c r="C2" s="68" t="s">
        <v>32</v>
      </c>
      <c r="D2" s="69"/>
      <c r="E2" s="68" t="s">
        <v>3</v>
      </c>
      <c r="F2" s="69"/>
    </row>
    <row r="3" spans="2:15" x14ac:dyDescent="0.25">
      <c r="B3" s="61" t="s">
        <v>12</v>
      </c>
      <c r="C3" s="53">
        <v>47</v>
      </c>
      <c r="D3" s="53" t="str">
        <f>IF($C3&gt;=36,"Pass","Fail")</f>
        <v>Pass</v>
      </c>
      <c r="E3" s="53">
        <v>18</v>
      </c>
      <c r="F3" s="53" t="str">
        <f>IF($E3&gt;=9,"Pass","Fail")</f>
        <v>Pass</v>
      </c>
    </row>
    <row r="4" spans="2:15" x14ac:dyDescent="0.25">
      <c r="B4" s="61" t="s">
        <v>42</v>
      </c>
      <c r="C4" s="53">
        <v>42</v>
      </c>
      <c r="D4" s="53" t="str">
        <f t="shared" ref="D4:D38" si="0">IF($C4&gt;=36,"Pass","Fail")</f>
        <v>Pass</v>
      </c>
      <c r="E4" s="53">
        <v>18</v>
      </c>
      <c r="F4" s="53" t="str">
        <f t="shared" ref="F4:F38" si="1">IF($E4&gt;=9,"Pass","Fail")</f>
        <v>Pass</v>
      </c>
    </row>
    <row r="5" spans="2:15" x14ac:dyDescent="0.25">
      <c r="B5" s="61" t="s">
        <v>22</v>
      </c>
      <c r="C5" s="53">
        <v>61</v>
      </c>
      <c r="D5" s="53" t="str">
        <f t="shared" si="0"/>
        <v>Pass</v>
      </c>
      <c r="E5" s="53">
        <v>19</v>
      </c>
      <c r="F5" s="53" t="str">
        <f t="shared" si="1"/>
        <v>Pass</v>
      </c>
    </row>
    <row r="6" spans="2:15" x14ac:dyDescent="0.25">
      <c r="B6" s="61" t="s">
        <v>17</v>
      </c>
      <c r="C6" s="53">
        <v>46</v>
      </c>
      <c r="D6" s="53" t="str">
        <f t="shared" si="0"/>
        <v>Pass</v>
      </c>
      <c r="E6" s="53">
        <v>13</v>
      </c>
      <c r="F6" s="53" t="str">
        <f t="shared" si="1"/>
        <v>Pass</v>
      </c>
      <c r="K6" s="66" t="s">
        <v>44</v>
      </c>
      <c r="L6" s="52" t="s">
        <v>113</v>
      </c>
      <c r="M6" s="53">
        <v>36</v>
      </c>
      <c r="N6" s="54" t="s">
        <v>45</v>
      </c>
      <c r="O6" s="51">
        <v>35</v>
      </c>
    </row>
    <row r="7" spans="2:15" x14ac:dyDescent="0.25">
      <c r="B7" s="61" t="s">
        <v>43</v>
      </c>
      <c r="C7" s="53" t="s">
        <v>112</v>
      </c>
      <c r="D7" s="53" t="s">
        <v>112</v>
      </c>
      <c r="E7" s="53">
        <v>15</v>
      </c>
      <c r="F7" s="53" t="str">
        <f t="shared" si="1"/>
        <v>Pass</v>
      </c>
      <c r="K7" s="67"/>
      <c r="L7" s="54" t="s">
        <v>46</v>
      </c>
      <c r="M7" s="51">
        <f>COUNTIF(D3:D38,"Pass")</f>
        <v>34</v>
      </c>
      <c r="N7" s="54" t="s">
        <v>47</v>
      </c>
      <c r="O7" s="51">
        <f>(M7/O6)*100</f>
        <v>97.142857142857139</v>
      </c>
    </row>
    <row r="8" spans="2:15" x14ac:dyDescent="0.25">
      <c r="B8" s="61" t="s">
        <v>10</v>
      </c>
      <c r="C8" s="53">
        <v>56</v>
      </c>
      <c r="D8" s="53" t="str">
        <f t="shared" si="0"/>
        <v>Pass</v>
      </c>
      <c r="E8" s="53">
        <v>16</v>
      </c>
      <c r="F8" s="53" t="str">
        <f t="shared" si="1"/>
        <v>Pass</v>
      </c>
      <c r="K8" s="55"/>
      <c r="L8" s="51"/>
      <c r="M8" s="51"/>
      <c r="N8" s="51"/>
      <c r="O8" s="51"/>
    </row>
    <row r="9" spans="2:15" x14ac:dyDescent="0.25">
      <c r="B9" s="61" t="s">
        <v>7</v>
      </c>
      <c r="C9" s="53">
        <v>48</v>
      </c>
      <c r="D9" s="53" t="str">
        <f t="shared" si="0"/>
        <v>Pass</v>
      </c>
      <c r="E9" s="53">
        <v>16</v>
      </c>
      <c r="F9" s="53" t="str">
        <f t="shared" si="1"/>
        <v>Pass</v>
      </c>
      <c r="K9" s="66" t="s">
        <v>48</v>
      </c>
      <c r="L9" s="52" t="s">
        <v>113</v>
      </c>
      <c r="M9" s="51">
        <v>9</v>
      </c>
      <c r="N9" s="54" t="s">
        <v>45</v>
      </c>
      <c r="O9" s="51">
        <v>36</v>
      </c>
    </row>
    <row r="10" spans="2:15" x14ac:dyDescent="0.25">
      <c r="B10" s="61" t="s">
        <v>39</v>
      </c>
      <c r="C10" s="53">
        <v>36</v>
      </c>
      <c r="D10" s="53" t="str">
        <f t="shared" si="0"/>
        <v>Pass</v>
      </c>
      <c r="E10" s="53">
        <v>18</v>
      </c>
      <c r="F10" s="53" t="str">
        <f t="shared" si="1"/>
        <v>Pass</v>
      </c>
      <c r="K10" s="66"/>
      <c r="L10" s="54" t="s">
        <v>46</v>
      </c>
      <c r="M10" s="51">
        <f>COUNTIF(F3:F38,"pass")</f>
        <v>36</v>
      </c>
      <c r="N10" s="54" t="s">
        <v>47</v>
      </c>
      <c r="O10" s="51">
        <f>(M10/O9)*100</f>
        <v>100</v>
      </c>
    </row>
    <row r="11" spans="2:15" x14ac:dyDescent="0.25">
      <c r="B11" s="61" t="s">
        <v>26</v>
      </c>
      <c r="C11" s="53">
        <v>45</v>
      </c>
      <c r="D11" s="53" t="str">
        <f t="shared" si="0"/>
        <v>Pass</v>
      </c>
      <c r="E11" s="53">
        <v>17</v>
      </c>
      <c r="F11" s="53" t="str">
        <f t="shared" si="1"/>
        <v>Pass</v>
      </c>
    </row>
    <row r="12" spans="2:15" x14ac:dyDescent="0.25">
      <c r="B12" s="61" t="s">
        <v>20</v>
      </c>
      <c r="C12" s="53">
        <v>58</v>
      </c>
      <c r="D12" s="53" t="str">
        <f t="shared" si="0"/>
        <v>Pass</v>
      </c>
      <c r="E12" s="53">
        <v>16</v>
      </c>
      <c r="F12" s="53" t="str">
        <f t="shared" si="1"/>
        <v>Pass</v>
      </c>
    </row>
    <row r="13" spans="2:15" x14ac:dyDescent="0.25">
      <c r="B13" s="61" t="s">
        <v>24</v>
      </c>
      <c r="C13" s="53">
        <v>55</v>
      </c>
      <c r="D13" s="53" t="str">
        <f t="shared" si="0"/>
        <v>Pass</v>
      </c>
      <c r="E13" s="53">
        <v>18</v>
      </c>
      <c r="F13" s="53" t="str">
        <f t="shared" si="1"/>
        <v>Pass</v>
      </c>
    </row>
    <row r="14" spans="2:15" x14ac:dyDescent="0.25">
      <c r="B14" s="61" t="s">
        <v>13</v>
      </c>
      <c r="C14" s="53">
        <v>42</v>
      </c>
      <c r="D14" s="53" t="str">
        <f t="shared" si="0"/>
        <v>Pass</v>
      </c>
      <c r="E14" s="53">
        <v>16</v>
      </c>
      <c r="F14" s="53" t="str">
        <f t="shared" si="1"/>
        <v>Pass</v>
      </c>
    </row>
    <row r="15" spans="2:15" x14ac:dyDescent="0.25">
      <c r="B15" s="61" t="s">
        <v>9</v>
      </c>
      <c r="C15" s="53">
        <v>55</v>
      </c>
      <c r="D15" s="53" t="str">
        <f t="shared" si="0"/>
        <v>Pass</v>
      </c>
      <c r="E15" s="53">
        <v>16</v>
      </c>
      <c r="F15" s="53" t="str">
        <f t="shared" si="1"/>
        <v>Pass</v>
      </c>
    </row>
    <row r="16" spans="2:15" x14ac:dyDescent="0.25">
      <c r="B16" s="61" t="s">
        <v>35</v>
      </c>
      <c r="C16" s="53">
        <v>37</v>
      </c>
      <c r="D16" s="53" t="str">
        <f t="shared" si="0"/>
        <v>Pass</v>
      </c>
      <c r="E16" s="53">
        <v>18</v>
      </c>
      <c r="F16" s="53" t="str">
        <f t="shared" si="1"/>
        <v>Pass</v>
      </c>
    </row>
    <row r="17" spans="2:6" x14ac:dyDescent="0.25">
      <c r="B17" s="61" t="s">
        <v>30</v>
      </c>
      <c r="C17" s="53">
        <v>64</v>
      </c>
      <c r="D17" s="53" t="str">
        <f t="shared" si="0"/>
        <v>Pass</v>
      </c>
      <c r="E17" s="53">
        <v>19</v>
      </c>
      <c r="F17" s="53" t="str">
        <f t="shared" si="1"/>
        <v>Pass</v>
      </c>
    </row>
    <row r="18" spans="2:6" x14ac:dyDescent="0.25">
      <c r="B18" s="61" t="s">
        <v>31</v>
      </c>
      <c r="C18" s="53">
        <v>48</v>
      </c>
      <c r="D18" s="53" t="str">
        <f t="shared" si="0"/>
        <v>Pass</v>
      </c>
      <c r="E18" s="53">
        <v>17</v>
      </c>
      <c r="F18" s="53" t="str">
        <f t="shared" si="1"/>
        <v>Pass</v>
      </c>
    </row>
    <row r="19" spans="2:6" x14ac:dyDescent="0.25">
      <c r="B19" s="61" t="s">
        <v>14</v>
      </c>
      <c r="C19" s="53">
        <v>51</v>
      </c>
      <c r="D19" s="53" t="str">
        <f t="shared" si="0"/>
        <v>Pass</v>
      </c>
      <c r="E19" s="53">
        <v>19</v>
      </c>
      <c r="F19" s="53" t="str">
        <f t="shared" si="1"/>
        <v>Pass</v>
      </c>
    </row>
    <row r="20" spans="2:6" x14ac:dyDescent="0.25">
      <c r="B20" s="61" t="s">
        <v>41</v>
      </c>
      <c r="C20" s="53">
        <v>55</v>
      </c>
      <c r="D20" s="53" t="str">
        <f t="shared" si="0"/>
        <v>Pass</v>
      </c>
      <c r="E20" s="53">
        <v>18</v>
      </c>
      <c r="F20" s="53" t="str">
        <f t="shared" si="1"/>
        <v>Pass</v>
      </c>
    </row>
    <row r="21" spans="2:6" x14ac:dyDescent="0.25">
      <c r="B21" s="61" t="s">
        <v>8</v>
      </c>
      <c r="C21" s="53">
        <v>61</v>
      </c>
      <c r="D21" s="53" t="str">
        <f t="shared" si="0"/>
        <v>Pass</v>
      </c>
      <c r="E21" s="53">
        <v>17</v>
      </c>
      <c r="F21" s="53" t="str">
        <f t="shared" si="1"/>
        <v>Pass</v>
      </c>
    </row>
    <row r="22" spans="2:6" x14ac:dyDescent="0.25">
      <c r="B22" s="61" t="s">
        <v>18</v>
      </c>
      <c r="C22" s="53">
        <v>3</v>
      </c>
      <c r="D22" s="53" t="str">
        <f t="shared" si="0"/>
        <v>Fail</v>
      </c>
      <c r="E22" s="53">
        <v>15</v>
      </c>
      <c r="F22" s="53" t="str">
        <f t="shared" si="1"/>
        <v>Pass</v>
      </c>
    </row>
    <row r="23" spans="2:6" x14ac:dyDescent="0.25">
      <c r="B23" s="61" t="s">
        <v>36</v>
      </c>
      <c r="C23" s="53">
        <v>37</v>
      </c>
      <c r="D23" s="53" t="str">
        <f t="shared" si="0"/>
        <v>Pass</v>
      </c>
      <c r="E23" s="53">
        <v>16</v>
      </c>
      <c r="F23" s="53" t="str">
        <f t="shared" si="1"/>
        <v>Pass</v>
      </c>
    </row>
    <row r="24" spans="2:6" x14ac:dyDescent="0.25">
      <c r="B24" s="61" t="s">
        <v>11</v>
      </c>
      <c r="C24" s="53">
        <v>39</v>
      </c>
      <c r="D24" s="53" t="str">
        <f t="shared" si="0"/>
        <v>Pass</v>
      </c>
      <c r="E24" s="53">
        <v>17</v>
      </c>
      <c r="F24" s="53" t="str">
        <f t="shared" si="1"/>
        <v>Pass</v>
      </c>
    </row>
    <row r="25" spans="2:6" x14ac:dyDescent="0.25">
      <c r="B25" s="61" t="s">
        <v>19</v>
      </c>
      <c r="C25" s="53">
        <v>45</v>
      </c>
      <c r="D25" s="53" t="str">
        <f t="shared" si="0"/>
        <v>Pass</v>
      </c>
      <c r="E25" s="53">
        <v>19</v>
      </c>
      <c r="F25" s="53" t="str">
        <f t="shared" si="1"/>
        <v>Pass</v>
      </c>
    </row>
    <row r="26" spans="2:6" x14ac:dyDescent="0.25">
      <c r="B26" s="61" t="s">
        <v>28</v>
      </c>
      <c r="C26" s="53">
        <v>37</v>
      </c>
      <c r="D26" s="53" t="str">
        <f t="shared" si="0"/>
        <v>Pass</v>
      </c>
      <c r="E26" s="53">
        <v>16</v>
      </c>
      <c r="F26" s="53" t="str">
        <f t="shared" si="1"/>
        <v>Pass</v>
      </c>
    </row>
    <row r="27" spans="2:6" x14ac:dyDescent="0.25">
      <c r="B27" s="61" t="s">
        <v>37</v>
      </c>
      <c r="C27" s="53">
        <v>51</v>
      </c>
      <c r="D27" s="53" t="str">
        <f t="shared" si="0"/>
        <v>Pass</v>
      </c>
      <c r="E27" s="53">
        <v>16</v>
      </c>
      <c r="F27" s="53" t="str">
        <f t="shared" si="1"/>
        <v>Pass</v>
      </c>
    </row>
    <row r="28" spans="2:6" x14ac:dyDescent="0.25">
      <c r="B28" s="61" t="s">
        <v>15</v>
      </c>
      <c r="C28" s="53">
        <v>44</v>
      </c>
      <c r="D28" s="53" t="str">
        <f t="shared" si="0"/>
        <v>Pass</v>
      </c>
      <c r="E28" s="53">
        <v>18</v>
      </c>
      <c r="F28" s="53" t="str">
        <f t="shared" si="1"/>
        <v>Pass</v>
      </c>
    </row>
    <row r="29" spans="2:6" x14ac:dyDescent="0.25">
      <c r="B29" s="61" t="s">
        <v>16</v>
      </c>
      <c r="C29" s="53">
        <v>50</v>
      </c>
      <c r="D29" s="53" t="str">
        <f t="shared" si="0"/>
        <v>Pass</v>
      </c>
      <c r="E29" s="53">
        <v>19</v>
      </c>
      <c r="F29" s="53" t="str">
        <f t="shared" si="1"/>
        <v>Pass</v>
      </c>
    </row>
    <row r="30" spans="2:6" x14ac:dyDescent="0.25">
      <c r="B30" s="61" t="s">
        <v>21</v>
      </c>
      <c r="C30" s="53">
        <v>52</v>
      </c>
      <c r="D30" s="53" t="str">
        <f t="shared" si="0"/>
        <v>Pass</v>
      </c>
      <c r="E30" s="53">
        <v>17</v>
      </c>
      <c r="F30" s="53" t="str">
        <f t="shared" si="1"/>
        <v>Pass</v>
      </c>
    </row>
    <row r="31" spans="2:6" x14ac:dyDescent="0.25">
      <c r="B31" s="61" t="s">
        <v>27</v>
      </c>
      <c r="C31" s="53">
        <v>38</v>
      </c>
      <c r="D31" s="53" t="str">
        <f t="shared" si="0"/>
        <v>Pass</v>
      </c>
      <c r="E31" s="53">
        <v>15</v>
      </c>
      <c r="F31" s="53" t="str">
        <f t="shared" si="1"/>
        <v>Pass</v>
      </c>
    </row>
    <row r="32" spans="2:6" x14ac:dyDescent="0.25">
      <c r="B32" s="61" t="s">
        <v>38</v>
      </c>
      <c r="C32" s="53">
        <v>40</v>
      </c>
      <c r="D32" s="53" t="str">
        <f t="shared" si="0"/>
        <v>Pass</v>
      </c>
      <c r="E32" s="53">
        <v>15</v>
      </c>
      <c r="F32" s="53" t="str">
        <f t="shared" si="1"/>
        <v>Pass</v>
      </c>
    </row>
    <row r="33" spans="2:6" x14ac:dyDescent="0.25">
      <c r="B33" s="61" t="s">
        <v>29</v>
      </c>
      <c r="C33" s="53">
        <v>71</v>
      </c>
      <c r="D33" s="53" t="str">
        <f t="shared" si="0"/>
        <v>Pass</v>
      </c>
      <c r="E33" s="53">
        <v>16</v>
      </c>
      <c r="F33" s="53" t="str">
        <f t="shared" si="1"/>
        <v>Pass</v>
      </c>
    </row>
    <row r="34" spans="2:6" x14ac:dyDescent="0.25">
      <c r="B34" s="61" t="s">
        <v>25</v>
      </c>
      <c r="C34" s="53">
        <v>51</v>
      </c>
      <c r="D34" s="53" t="str">
        <f t="shared" si="0"/>
        <v>Pass</v>
      </c>
      <c r="E34" s="53">
        <v>19</v>
      </c>
      <c r="F34" s="53" t="str">
        <f t="shared" si="1"/>
        <v>Pass</v>
      </c>
    </row>
    <row r="35" spans="2:6" x14ac:dyDescent="0.25">
      <c r="B35" s="61" t="s">
        <v>23</v>
      </c>
      <c r="C35" s="53">
        <v>46</v>
      </c>
      <c r="D35" s="53" t="str">
        <f t="shared" si="0"/>
        <v>Pass</v>
      </c>
      <c r="E35" s="53">
        <v>16</v>
      </c>
      <c r="F35" s="53" t="str">
        <f t="shared" si="1"/>
        <v>Pass</v>
      </c>
    </row>
    <row r="36" spans="2:6" x14ac:dyDescent="0.25">
      <c r="B36" s="61" t="s">
        <v>40</v>
      </c>
      <c r="C36" s="53">
        <v>38</v>
      </c>
      <c r="D36" s="53" t="str">
        <f t="shared" si="0"/>
        <v>Pass</v>
      </c>
      <c r="E36" s="53">
        <v>16</v>
      </c>
      <c r="F36" s="53" t="str">
        <f t="shared" si="1"/>
        <v>Pass</v>
      </c>
    </row>
    <row r="37" spans="2:6" x14ac:dyDescent="0.25">
      <c r="B37" s="61" t="s">
        <v>33</v>
      </c>
      <c r="C37" s="53">
        <v>41</v>
      </c>
      <c r="D37" s="53" t="str">
        <f t="shared" si="0"/>
        <v>Pass</v>
      </c>
      <c r="E37" s="53">
        <v>14</v>
      </c>
      <c r="F37" s="53" t="str">
        <f t="shared" si="1"/>
        <v>Pass</v>
      </c>
    </row>
    <row r="38" spans="2:6" x14ac:dyDescent="0.25">
      <c r="B38" s="61" t="s">
        <v>34</v>
      </c>
      <c r="C38" s="53">
        <v>46</v>
      </c>
      <c r="D38" s="53" t="str">
        <f t="shared" si="0"/>
        <v>Pass</v>
      </c>
      <c r="E38" s="53">
        <v>19</v>
      </c>
      <c r="F38" s="53" t="str">
        <f t="shared" si="1"/>
        <v>Pass</v>
      </c>
    </row>
    <row r="39" spans="2:6" x14ac:dyDescent="0.25">
      <c r="B39" s="59"/>
      <c r="C39" s="57"/>
      <c r="D39" s="58"/>
      <c r="E39" s="57"/>
      <c r="F39" s="58"/>
    </row>
    <row r="40" spans="2:6" x14ac:dyDescent="0.25">
      <c r="B40" s="57"/>
      <c r="C40" s="58"/>
      <c r="D40" s="58"/>
      <c r="E40" s="58"/>
      <c r="F40" s="58"/>
    </row>
    <row r="42" spans="2:6" s="60" customFormat="1" x14ac:dyDescent="0.25">
      <c r="B42" s="51" t="s">
        <v>5</v>
      </c>
      <c r="C42" s="62">
        <f>AVERAGE(C3:C40)</f>
        <v>46.74285714285714</v>
      </c>
      <c r="D42" s="62"/>
      <c r="E42" s="62">
        <f>AVERAGE(E3:E40)</f>
        <v>16.861111111111111</v>
      </c>
      <c r="F42" s="62"/>
    </row>
    <row r="45" spans="2:6" x14ac:dyDescent="0.25">
      <c r="B45" s="60" t="s">
        <v>115</v>
      </c>
    </row>
    <row r="46" spans="2:6" x14ac:dyDescent="0.25">
      <c r="B46" s="60"/>
    </row>
    <row r="47" spans="2:6" x14ac:dyDescent="0.25">
      <c r="B47" s="60" t="s">
        <v>114</v>
      </c>
    </row>
  </sheetData>
  <mergeCells count="5">
    <mergeCell ref="K6:K7"/>
    <mergeCell ref="K9:K10"/>
    <mergeCell ref="C2:D2"/>
    <mergeCell ref="E2:F2"/>
    <mergeCell ref="B1:F1"/>
  </mergeCells>
  <conditionalFormatting sqref="D3:D1048576 F3:F1048576">
    <cfRule type="containsText" dxfId="0" priority="1" operator="containsText" text="Fail">
      <formula>NOT(ISERROR(SEARCH("Fail",D3)))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workbookViewId="0">
      <selection activeCell="I2" sqref="I2"/>
    </sheetView>
  </sheetViews>
  <sheetFormatPr defaultRowHeight="14.4" x14ac:dyDescent="0.3"/>
  <cols>
    <col min="1" max="1" width="4.5546875" bestFit="1" customWidth="1"/>
    <col min="2" max="2" width="9.77734375" customWidth="1"/>
    <col min="3" max="3" width="12.21875" customWidth="1"/>
    <col min="4" max="11" width="9.77734375" customWidth="1"/>
    <col min="12" max="12" width="11" customWidth="1"/>
    <col min="13" max="13" width="11.33203125" customWidth="1"/>
    <col min="14" max="14" width="9.77734375" customWidth="1"/>
    <col min="15" max="15" width="10.44140625" customWidth="1"/>
    <col min="16" max="20" width="9.77734375" customWidth="1"/>
  </cols>
  <sheetData>
    <row r="1" spans="1:20" ht="18" x14ac:dyDescent="0.35">
      <c r="A1" s="73" t="s">
        <v>109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ht="110.4" customHeight="1" x14ac:dyDescent="0.3">
      <c r="A2" s="3" t="s">
        <v>49</v>
      </c>
      <c r="B2" s="3" t="s">
        <v>50</v>
      </c>
      <c r="C2" s="3" t="s">
        <v>51</v>
      </c>
      <c r="D2" s="3" t="s">
        <v>52</v>
      </c>
      <c r="E2" s="3" t="s">
        <v>53</v>
      </c>
      <c r="F2" s="3" t="s">
        <v>54</v>
      </c>
      <c r="G2" s="3" t="s">
        <v>55</v>
      </c>
      <c r="H2" s="3" t="s">
        <v>56</v>
      </c>
      <c r="I2" s="3" t="s">
        <v>57</v>
      </c>
      <c r="J2" s="3" t="s">
        <v>58</v>
      </c>
      <c r="K2" s="3" t="s">
        <v>59</v>
      </c>
      <c r="L2" s="3" t="s">
        <v>60</v>
      </c>
      <c r="M2" s="3" t="s">
        <v>61</v>
      </c>
      <c r="N2" s="3" t="s">
        <v>62</v>
      </c>
      <c r="O2" s="3" t="s">
        <v>63</v>
      </c>
      <c r="P2" s="3" t="s">
        <v>64</v>
      </c>
      <c r="Q2" s="3" t="s">
        <v>65</v>
      </c>
      <c r="R2" s="3" t="s">
        <v>66</v>
      </c>
      <c r="S2" s="3" t="s">
        <v>67</v>
      </c>
      <c r="T2" s="3" t="s">
        <v>68</v>
      </c>
    </row>
    <row r="3" spans="1:20" x14ac:dyDescent="0.3">
      <c r="A3" s="1">
        <v>1</v>
      </c>
      <c r="B3" s="1" t="s">
        <v>0</v>
      </c>
      <c r="C3" s="1">
        <v>100</v>
      </c>
      <c r="D3" s="1">
        <v>3</v>
      </c>
      <c r="E3" s="1"/>
      <c r="F3" s="1">
        <v>3</v>
      </c>
      <c r="G3" s="1">
        <v>100</v>
      </c>
      <c r="H3" s="1">
        <v>3</v>
      </c>
      <c r="I3" s="1">
        <v>97.142857142857139</v>
      </c>
      <c r="J3" s="1">
        <v>3</v>
      </c>
      <c r="K3" s="1">
        <v>20</v>
      </c>
      <c r="L3" s="1">
        <v>0.60000000000000009</v>
      </c>
      <c r="M3" s="1">
        <v>77.714285714285722</v>
      </c>
      <c r="N3" s="1">
        <v>2.4000000000000004</v>
      </c>
      <c r="O3" s="1">
        <v>97.714285714285722</v>
      </c>
      <c r="P3" s="1">
        <v>3.0000000000000004</v>
      </c>
      <c r="Q3" s="1"/>
      <c r="R3" s="1">
        <v>2.9142857142857141</v>
      </c>
      <c r="S3" s="1"/>
      <c r="T3" s="1">
        <v>2.991428571428572</v>
      </c>
    </row>
    <row r="4" spans="1:20" x14ac:dyDescent="0.3">
      <c r="A4" s="1">
        <v>2</v>
      </c>
      <c r="B4" s="1" t="s">
        <v>1</v>
      </c>
      <c r="C4" s="1"/>
      <c r="D4" s="1"/>
      <c r="E4" s="1">
        <v>100</v>
      </c>
      <c r="F4" s="1">
        <v>3</v>
      </c>
      <c r="G4" s="1">
        <v>100</v>
      </c>
      <c r="H4" s="1">
        <v>3</v>
      </c>
      <c r="I4" s="1">
        <v>97.142857142857139</v>
      </c>
      <c r="J4" s="1">
        <v>3</v>
      </c>
      <c r="K4" s="1">
        <v>20</v>
      </c>
      <c r="L4" s="1">
        <v>0.60000000000000009</v>
      </c>
      <c r="M4" s="1">
        <v>77.714285714285722</v>
      </c>
      <c r="N4" s="1">
        <v>2.4000000000000004</v>
      </c>
      <c r="O4" s="1">
        <v>97.714285714285722</v>
      </c>
      <c r="P4" s="1">
        <v>3.0000000000000004</v>
      </c>
      <c r="Q4" s="1"/>
      <c r="R4" s="1">
        <v>2.9142857142857141</v>
      </c>
      <c r="S4" s="1"/>
      <c r="T4" s="1">
        <v>2.991428571428572</v>
      </c>
    </row>
    <row r="5" spans="1:20" x14ac:dyDescent="0.3">
      <c r="A5" s="1">
        <v>3</v>
      </c>
      <c r="B5" s="1" t="s">
        <v>2</v>
      </c>
      <c r="C5" s="1"/>
      <c r="D5" s="1"/>
      <c r="E5" s="1">
        <v>94.444444444444443</v>
      </c>
      <c r="F5" s="1">
        <v>3</v>
      </c>
      <c r="G5" s="1">
        <v>94.444444444444443</v>
      </c>
      <c r="H5" s="1">
        <v>3</v>
      </c>
      <c r="I5" s="1">
        <v>97.142857142857139</v>
      </c>
      <c r="J5" s="1">
        <v>3</v>
      </c>
      <c r="K5" s="1">
        <v>18.888888888888889</v>
      </c>
      <c r="L5" s="1">
        <v>0.60000000000000009</v>
      </c>
      <c r="M5" s="1">
        <v>77.714285714285722</v>
      </c>
      <c r="N5" s="1">
        <v>2.4000000000000004</v>
      </c>
      <c r="O5" s="1">
        <v>96.603174603174608</v>
      </c>
      <c r="P5" s="1">
        <v>3.0000000000000004</v>
      </c>
      <c r="Q5" s="1"/>
      <c r="R5" s="1">
        <v>2.6857142857142855</v>
      </c>
      <c r="S5" s="1"/>
      <c r="T5" s="1">
        <v>2.9685714285714293</v>
      </c>
    </row>
    <row r="8" spans="1:20" ht="18" x14ac:dyDescent="0.35">
      <c r="B8" s="71" t="s">
        <v>110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spans="1:20" ht="28.8" x14ac:dyDescent="0.3">
      <c r="B9" s="40" t="s">
        <v>4</v>
      </c>
      <c r="C9" s="41" t="s">
        <v>69</v>
      </c>
      <c r="D9" s="42" t="s">
        <v>70</v>
      </c>
      <c r="E9" s="42" t="s">
        <v>71</v>
      </c>
      <c r="F9" s="42" t="s">
        <v>72</v>
      </c>
      <c r="G9" s="42" t="s">
        <v>73</v>
      </c>
      <c r="H9" s="42" t="s">
        <v>74</v>
      </c>
      <c r="I9" s="42" t="s">
        <v>75</v>
      </c>
      <c r="J9" s="42" t="s">
        <v>76</v>
      </c>
      <c r="K9" s="42" t="s">
        <v>77</v>
      </c>
      <c r="L9" s="42" t="s">
        <v>78</v>
      </c>
      <c r="M9" s="42" t="s">
        <v>79</v>
      </c>
      <c r="N9" s="42" t="s">
        <v>80</v>
      </c>
      <c r="O9" s="42" t="s">
        <v>81</v>
      </c>
      <c r="P9" s="42"/>
      <c r="Q9" s="3"/>
      <c r="R9" s="1"/>
      <c r="S9" s="1"/>
    </row>
    <row r="10" spans="1:20" ht="244.8" x14ac:dyDescent="0.3">
      <c r="B10" s="5"/>
      <c r="C10" s="6"/>
      <c r="D10" s="7" t="s">
        <v>82</v>
      </c>
      <c r="E10" s="7" t="s">
        <v>83</v>
      </c>
      <c r="F10" s="7" t="s">
        <v>84</v>
      </c>
      <c r="G10" s="7" t="s">
        <v>85</v>
      </c>
      <c r="H10" s="7" t="s">
        <v>86</v>
      </c>
      <c r="I10" s="7" t="s">
        <v>87</v>
      </c>
      <c r="J10" s="7" t="s">
        <v>88</v>
      </c>
      <c r="K10" s="7" t="s">
        <v>89</v>
      </c>
      <c r="L10" s="7" t="s">
        <v>90</v>
      </c>
      <c r="M10" s="7" t="s">
        <v>91</v>
      </c>
      <c r="N10" s="7" t="s">
        <v>92</v>
      </c>
      <c r="O10" s="7" t="s">
        <v>93</v>
      </c>
      <c r="P10" s="7"/>
      <c r="Q10" s="7"/>
      <c r="R10" s="65" t="s">
        <v>94</v>
      </c>
      <c r="S10" s="65" t="s">
        <v>95</v>
      </c>
    </row>
    <row r="11" spans="1:20" ht="115.2" x14ac:dyDescent="0.3">
      <c r="B11" s="8" t="s">
        <v>0</v>
      </c>
      <c r="C11" s="30" t="s">
        <v>105</v>
      </c>
      <c r="D11" s="9"/>
      <c r="E11" s="9">
        <v>2</v>
      </c>
      <c r="F11" s="9">
        <v>2</v>
      </c>
      <c r="G11" s="9">
        <v>3</v>
      </c>
      <c r="H11" s="9"/>
      <c r="I11" s="9"/>
      <c r="J11" s="9">
        <v>2</v>
      </c>
      <c r="K11" s="9"/>
      <c r="L11" s="9"/>
      <c r="M11" s="9"/>
      <c r="N11" s="9"/>
      <c r="O11" s="9"/>
      <c r="P11" s="10"/>
      <c r="Q11" s="11"/>
      <c r="R11" s="1">
        <f>AVERAGE(D11:Q11)</f>
        <v>2.25</v>
      </c>
      <c r="S11" s="1">
        <v>2.2000000000000002</v>
      </c>
    </row>
    <row r="12" spans="1:20" ht="115.2" x14ac:dyDescent="0.3">
      <c r="B12" s="8" t="s">
        <v>1</v>
      </c>
      <c r="C12" s="30" t="s">
        <v>106</v>
      </c>
      <c r="D12" s="9">
        <v>2</v>
      </c>
      <c r="E12" s="9">
        <v>3</v>
      </c>
      <c r="F12" s="9">
        <v>3</v>
      </c>
      <c r="G12" s="9">
        <v>3</v>
      </c>
      <c r="H12" s="9">
        <v>3</v>
      </c>
      <c r="I12" s="9">
        <v>3</v>
      </c>
      <c r="J12" s="9"/>
      <c r="K12" s="9"/>
      <c r="L12" s="9"/>
      <c r="M12" s="9"/>
      <c r="N12" s="9">
        <v>2</v>
      </c>
      <c r="O12" s="9"/>
      <c r="P12" s="10"/>
      <c r="Q12" s="11"/>
      <c r="R12" s="1">
        <f t="shared" ref="R12:R17" si="0">AVERAGE(D12:Q12)</f>
        <v>2.7142857142857144</v>
      </c>
      <c r="S12" s="1">
        <v>2.2000000000000002</v>
      </c>
    </row>
    <row r="13" spans="1:20" ht="187.2" x14ac:dyDescent="0.3">
      <c r="B13" s="8" t="s">
        <v>2</v>
      </c>
      <c r="C13" s="30" t="s">
        <v>107</v>
      </c>
      <c r="D13" s="9"/>
      <c r="E13" s="9"/>
      <c r="F13" s="9"/>
      <c r="G13" s="9">
        <v>3</v>
      </c>
      <c r="H13" s="9">
        <v>3</v>
      </c>
      <c r="I13" s="9">
        <v>3</v>
      </c>
      <c r="J13" s="9"/>
      <c r="K13" s="9">
        <v>3</v>
      </c>
      <c r="L13" s="9"/>
      <c r="M13" s="9"/>
      <c r="N13" s="9">
        <v>3</v>
      </c>
      <c r="O13" s="9"/>
      <c r="P13" s="10"/>
      <c r="Q13" s="11"/>
      <c r="R13" s="1">
        <f t="shared" si="0"/>
        <v>3</v>
      </c>
      <c r="S13" s="1">
        <v>2.2000000000000002</v>
      </c>
    </row>
    <row r="14" spans="1:20" ht="15" thickBot="1" x14ac:dyDescent="0.35">
      <c r="A14" s="12"/>
      <c r="B14" s="13"/>
      <c r="C14" s="14"/>
      <c r="D14" s="11"/>
      <c r="E14" s="10"/>
      <c r="F14" s="10"/>
      <c r="G14" s="10"/>
      <c r="H14" s="10"/>
      <c r="I14" s="15"/>
      <c r="J14" s="11"/>
      <c r="K14" s="11"/>
      <c r="L14" s="11"/>
      <c r="M14" s="16"/>
      <c r="N14" s="11"/>
      <c r="O14" s="17"/>
      <c r="P14" s="10"/>
      <c r="Q14" s="11"/>
      <c r="R14" s="1"/>
      <c r="S14" s="1"/>
    </row>
    <row r="15" spans="1:20" s="32" customFormat="1" ht="28.8" x14ac:dyDescent="0.3">
      <c r="B15" s="33" t="s">
        <v>96</v>
      </c>
      <c r="C15" s="34" t="s">
        <v>97</v>
      </c>
      <c r="D15" s="34">
        <f t="shared" ref="D15:O15" si="1">SUM(D11:D14)</f>
        <v>2</v>
      </c>
      <c r="E15" s="34">
        <f t="shared" si="1"/>
        <v>5</v>
      </c>
      <c r="F15" s="34">
        <f t="shared" si="1"/>
        <v>5</v>
      </c>
      <c r="G15" s="34">
        <f t="shared" si="1"/>
        <v>9</v>
      </c>
      <c r="H15" s="34">
        <f t="shared" si="1"/>
        <v>6</v>
      </c>
      <c r="I15" s="34">
        <f t="shared" si="1"/>
        <v>6</v>
      </c>
      <c r="J15" s="34">
        <f t="shared" si="1"/>
        <v>2</v>
      </c>
      <c r="K15" s="34">
        <f t="shared" si="1"/>
        <v>3</v>
      </c>
      <c r="L15" s="34">
        <f t="shared" si="1"/>
        <v>0</v>
      </c>
      <c r="M15" s="34">
        <f t="shared" si="1"/>
        <v>0</v>
      </c>
      <c r="N15" s="34">
        <f t="shared" si="1"/>
        <v>5</v>
      </c>
      <c r="O15" s="34">
        <f t="shared" si="1"/>
        <v>0</v>
      </c>
      <c r="P15" s="34"/>
      <c r="Q15" s="34"/>
      <c r="R15" s="34">
        <f t="shared" si="0"/>
        <v>3.5833333333333335</v>
      </c>
      <c r="S15" s="34"/>
    </row>
    <row r="16" spans="1:20" s="32" customFormat="1" ht="72" x14ac:dyDescent="0.3">
      <c r="B16" s="33"/>
      <c r="C16" s="33" t="s">
        <v>108</v>
      </c>
      <c r="D16" s="35">
        <f>SUM(D11:D13)/52*100</f>
        <v>3.8461538461538463</v>
      </c>
      <c r="E16" s="35">
        <f t="shared" ref="E16:O16" si="2">SUM(E11:E13)/52*100</f>
        <v>9.6153846153846168</v>
      </c>
      <c r="F16" s="35">
        <f t="shared" si="2"/>
        <v>9.6153846153846168</v>
      </c>
      <c r="G16" s="35">
        <f t="shared" si="2"/>
        <v>17.307692307692307</v>
      </c>
      <c r="H16" s="35">
        <f t="shared" si="2"/>
        <v>11.538461538461538</v>
      </c>
      <c r="I16" s="35">
        <f t="shared" si="2"/>
        <v>11.538461538461538</v>
      </c>
      <c r="J16" s="35">
        <f t="shared" si="2"/>
        <v>3.8461538461538463</v>
      </c>
      <c r="K16" s="35">
        <f t="shared" si="2"/>
        <v>5.7692307692307692</v>
      </c>
      <c r="L16" s="35">
        <f t="shared" si="2"/>
        <v>0</v>
      </c>
      <c r="M16" s="35">
        <f t="shared" si="2"/>
        <v>0</v>
      </c>
      <c r="N16" s="35">
        <f t="shared" si="2"/>
        <v>9.6153846153846168</v>
      </c>
      <c r="O16" s="35">
        <f t="shared" si="2"/>
        <v>0</v>
      </c>
      <c r="P16" s="35"/>
      <c r="Q16" s="35"/>
      <c r="R16" s="34">
        <f t="shared" si="0"/>
        <v>6.8910256410256414</v>
      </c>
      <c r="S16" s="34"/>
    </row>
    <row r="17" spans="2:19" s="32" customFormat="1" ht="21" x14ac:dyDescent="0.4">
      <c r="B17" s="33" t="s">
        <v>98</v>
      </c>
      <c r="C17" s="35" t="s">
        <v>5</v>
      </c>
      <c r="D17" s="36">
        <f>AVERAGE(D11:D13)</f>
        <v>2</v>
      </c>
      <c r="E17" s="36">
        <f t="shared" ref="E17:O17" si="3">AVERAGE(E11:E13)</f>
        <v>2.5</v>
      </c>
      <c r="F17" s="36">
        <f t="shared" si="3"/>
        <v>2.5</v>
      </c>
      <c r="G17" s="36">
        <f t="shared" si="3"/>
        <v>3</v>
      </c>
      <c r="H17" s="36">
        <f t="shared" si="3"/>
        <v>3</v>
      </c>
      <c r="I17" s="36">
        <f t="shared" si="3"/>
        <v>3</v>
      </c>
      <c r="J17" s="36">
        <f t="shared" si="3"/>
        <v>2</v>
      </c>
      <c r="K17" s="36">
        <f t="shared" si="3"/>
        <v>3</v>
      </c>
      <c r="L17" s="36" t="e">
        <f t="shared" si="3"/>
        <v>#DIV/0!</v>
      </c>
      <c r="M17" s="36" t="e">
        <f t="shared" si="3"/>
        <v>#DIV/0!</v>
      </c>
      <c r="N17" s="36">
        <f t="shared" si="3"/>
        <v>2.5</v>
      </c>
      <c r="O17" s="36" t="e">
        <f t="shared" si="3"/>
        <v>#DIV/0!</v>
      </c>
      <c r="P17" s="36"/>
      <c r="Q17" s="36"/>
      <c r="R17" s="34" t="e">
        <f t="shared" si="0"/>
        <v>#DIV/0!</v>
      </c>
      <c r="S17" s="34"/>
    </row>
    <row r="18" spans="2:19" x14ac:dyDescent="0.3">
      <c r="B18" s="18"/>
    </row>
    <row r="19" spans="2:19" x14ac:dyDescent="0.3">
      <c r="B19" s="18"/>
      <c r="D19" s="2"/>
      <c r="E19" s="2"/>
      <c r="F19" s="2"/>
      <c r="G19" s="2"/>
    </row>
    <row r="20" spans="2:19" ht="18" x14ac:dyDescent="0.35">
      <c r="B20" s="71" t="s">
        <v>111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2"/>
      <c r="N20" s="72"/>
      <c r="O20" s="72"/>
      <c r="P20" s="72"/>
      <c r="Q20" s="72"/>
    </row>
    <row r="21" spans="2:19" ht="90" x14ac:dyDescent="0.35">
      <c r="B21" s="19" t="s">
        <v>99</v>
      </c>
      <c r="C21" s="20" t="s">
        <v>100</v>
      </c>
      <c r="D21" s="20" t="s">
        <v>70</v>
      </c>
      <c r="E21" s="20" t="s">
        <v>71</v>
      </c>
      <c r="F21" s="20" t="s">
        <v>72</v>
      </c>
      <c r="G21" s="20" t="s">
        <v>73</v>
      </c>
      <c r="H21" s="20" t="s">
        <v>74</v>
      </c>
      <c r="I21" s="20" t="s">
        <v>75</v>
      </c>
      <c r="J21" s="20" t="s">
        <v>76</v>
      </c>
      <c r="K21" s="20" t="s">
        <v>77</v>
      </c>
      <c r="L21" s="20" t="s">
        <v>78</v>
      </c>
      <c r="M21" s="22" t="s">
        <v>79</v>
      </c>
      <c r="N21" s="22" t="s">
        <v>80</v>
      </c>
      <c r="O21" s="22" t="s">
        <v>81</v>
      </c>
      <c r="P21" s="43"/>
      <c r="Q21" s="43"/>
      <c r="R21" s="12"/>
      <c r="S21" s="12"/>
    </row>
    <row r="22" spans="2:19" ht="18" x14ac:dyDescent="0.35">
      <c r="B22" s="21">
        <v>3</v>
      </c>
      <c r="C22" s="22" t="s">
        <v>0</v>
      </c>
      <c r="D22" s="27"/>
      <c r="E22" s="23">
        <f>B22*66%</f>
        <v>1.98</v>
      </c>
      <c r="F22" s="24">
        <f>B22*66%</f>
        <v>1.98</v>
      </c>
      <c r="G22" s="24">
        <f>B22*100%</f>
        <v>3</v>
      </c>
      <c r="H22" s="31"/>
      <c r="I22" s="31"/>
      <c r="J22" s="24">
        <f>B22*66%</f>
        <v>1.98</v>
      </c>
      <c r="K22" s="24"/>
      <c r="L22" s="24"/>
      <c r="M22" s="24"/>
      <c r="N22" s="24"/>
      <c r="O22" s="4"/>
      <c r="P22" s="44"/>
      <c r="Q22" s="44"/>
      <c r="R22" s="12"/>
      <c r="S22" s="12"/>
    </row>
    <row r="23" spans="2:19" ht="18" x14ac:dyDescent="0.35">
      <c r="B23" s="21">
        <v>3</v>
      </c>
      <c r="C23" s="22" t="s">
        <v>1</v>
      </c>
      <c r="D23" s="25">
        <f>B23*66%</f>
        <v>1.98</v>
      </c>
      <c r="E23" s="24">
        <f>B23*100%</f>
        <v>3</v>
      </c>
      <c r="F23" s="24">
        <f>B23*100%</f>
        <v>3</v>
      </c>
      <c r="G23" s="24">
        <f>B23*100%</f>
        <v>3</v>
      </c>
      <c r="H23" s="24">
        <f>B23*100%</f>
        <v>3</v>
      </c>
      <c r="I23" s="24">
        <f>B23*100%</f>
        <v>3</v>
      </c>
      <c r="J23" s="24"/>
      <c r="K23" s="24"/>
      <c r="L23" s="24"/>
      <c r="M23" s="24"/>
      <c r="N23" s="24">
        <f>B23*66%</f>
        <v>1.98</v>
      </c>
      <c r="O23" s="24"/>
      <c r="P23" s="44"/>
      <c r="Q23" s="45"/>
      <c r="R23" s="12"/>
      <c r="S23" s="12"/>
    </row>
    <row r="24" spans="2:19" ht="18" x14ac:dyDescent="0.35">
      <c r="B24" s="21">
        <v>3</v>
      </c>
      <c r="C24" s="22" t="s">
        <v>2</v>
      </c>
      <c r="D24" s="25"/>
      <c r="E24" s="24"/>
      <c r="F24" s="24"/>
      <c r="G24" s="24">
        <f>B24*100%</f>
        <v>3</v>
      </c>
      <c r="H24" s="24">
        <f>B24*100%</f>
        <v>3</v>
      </c>
      <c r="I24" s="24">
        <f>B23*100%</f>
        <v>3</v>
      </c>
      <c r="J24" s="24"/>
      <c r="K24" s="24"/>
      <c r="L24" s="24"/>
      <c r="M24" s="24"/>
      <c r="N24" s="24">
        <f>B24*100%</f>
        <v>3</v>
      </c>
      <c r="O24" s="4"/>
      <c r="P24" s="44"/>
      <c r="Q24" s="44"/>
      <c r="R24" s="12"/>
      <c r="S24" s="12"/>
    </row>
    <row r="25" spans="2:19" ht="18" x14ac:dyDescent="0.35">
      <c r="B25" s="21"/>
      <c r="C25" s="22"/>
      <c r="D25" s="24"/>
      <c r="E25" s="24"/>
      <c r="F25" s="24"/>
      <c r="G25" s="24"/>
      <c r="H25" s="24"/>
      <c r="I25" s="4"/>
      <c r="J25" s="24"/>
      <c r="K25" s="24"/>
      <c r="L25" s="24"/>
      <c r="M25" s="24"/>
      <c r="N25" s="24"/>
      <c r="O25" s="24"/>
      <c r="P25" s="44"/>
      <c r="Q25" s="45"/>
      <c r="R25" s="12"/>
      <c r="S25" s="12"/>
    </row>
    <row r="26" spans="2:19" ht="18" x14ac:dyDescent="0.35">
      <c r="B26" s="26"/>
      <c r="C26" s="24" t="s">
        <v>5</v>
      </c>
      <c r="D26" s="27">
        <f>AVERAGE(D22:D24)</f>
        <v>1.98</v>
      </c>
      <c r="E26" s="27">
        <f t="shared" ref="E26:J26" si="4">AVERAGE(E22:E24)</f>
        <v>2.4900000000000002</v>
      </c>
      <c r="F26" s="27">
        <f t="shared" si="4"/>
        <v>2.4900000000000002</v>
      </c>
      <c r="G26" s="27">
        <f t="shared" si="4"/>
        <v>3</v>
      </c>
      <c r="H26" s="27">
        <f t="shared" si="4"/>
        <v>3</v>
      </c>
      <c r="I26" s="27">
        <f t="shared" si="4"/>
        <v>3</v>
      </c>
      <c r="J26" s="27">
        <f t="shared" si="4"/>
        <v>1.98</v>
      </c>
      <c r="K26" s="27" t="e">
        <f t="shared" ref="K26:O26" si="5">AVERAGE(K22:K25)</f>
        <v>#DIV/0!</v>
      </c>
      <c r="L26" s="27" t="e">
        <f t="shared" si="5"/>
        <v>#DIV/0!</v>
      </c>
      <c r="M26" s="27" t="e">
        <f t="shared" si="5"/>
        <v>#DIV/0!</v>
      </c>
      <c r="N26" s="27">
        <f t="shared" si="5"/>
        <v>2.4900000000000002</v>
      </c>
      <c r="O26" s="27" t="e">
        <f t="shared" si="5"/>
        <v>#DIV/0!</v>
      </c>
      <c r="P26" s="46"/>
      <c r="Q26" s="46"/>
      <c r="R26" s="12"/>
      <c r="S26" s="12"/>
    </row>
    <row r="27" spans="2:19" ht="18" x14ac:dyDescent="0.35">
      <c r="B27" s="26"/>
      <c r="C27" s="2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46"/>
      <c r="Q27" s="45"/>
      <c r="R27" s="12"/>
      <c r="S27" s="12"/>
    </row>
    <row r="28" spans="2:19" ht="42" x14ac:dyDescent="0.4">
      <c r="B28" s="21"/>
      <c r="C28" s="28" t="s">
        <v>101</v>
      </c>
      <c r="D28" s="29">
        <f>D26*90%</f>
        <v>1.782</v>
      </c>
      <c r="E28" s="29">
        <f t="shared" ref="E28:O28" si="6">E26*90%</f>
        <v>2.2410000000000001</v>
      </c>
      <c r="F28" s="29">
        <f t="shared" si="6"/>
        <v>2.2410000000000001</v>
      </c>
      <c r="G28" s="29">
        <f t="shared" si="6"/>
        <v>2.7</v>
      </c>
      <c r="H28" s="29">
        <f t="shared" si="6"/>
        <v>2.7</v>
      </c>
      <c r="I28" s="29">
        <f t="shared" si="6"/>
        <v>2.7</v>
      </c>
      <c r="J28" s="29">
        <f t="shared" si="6"/>
        <v>1.782</v>
      </c>
      <c r="K28" s="29" t="e">
        <f t="shared" si="6"/>
        <v>#DIV/0!</v>
      </c>
      <c r="L28" s="29" t="e">
        <f t="shared" si="6"/>
        <v>#DIV/0!</v>
      </c>
      <c r="M28" s="29" t="e">
        <f t="shared" si="6"/>
        <v>#DIV/0!</v>
      </c>
      <c r="N28" s="29">
        <f t="shared" si="6"/>
        <v>2.2410000000000001</v>
      </c>
      <c r="O28" s="29" t="e">
        <f t="shared" si="6"/>
        <v>#DIV/0!</v>
      </c>
      <c r="P28" s="44"/>
      <c r="Q28" s="44"/>
      <c r="R28" s="12"/>
      <c r="S28" s="12"/>
    </row>
    <row r="29" spans="2:19" ht="63" x14ac:dyDescent="0.4">
      <c r="B29" s="21"/>
      <c r="C29" s="28" t="s">
        <v>102</v>
      </c>
      <c r="D29" s="4">
        <f>'[1]Form Responses 1'!E44</f>
        <v>2.8</v>
      </c>
      <c r="E29" s="24">
        <f>'[1]Form Responses 1'!F44</f>
        <v>2.8857142857142857</v>
      </c>
      <c r="F29" s="4">
        <f>'[1]Form Responses 1'!G44</f>
        <v>2.8</v>
      </c>
      <c r="G29" s="24">
        <f>'[1]Form Responses 1'!H44</f>
        <v>2.8285714285714287</v>
      </c>
      <c r="H29" s="24">
        <f>'[1]Form Responses 1'!I44</f>
        <v>2.7272727272727271</v>
      </c>
      <c r="I29" s="24">
        <f>'[1]Form Responses 1'!J44</f>
        <v>2.8285714285714287</v>
      </c>
      <c r="J29" s="4">
        <f>'[1]Form Responses 1'!K44</f>
        <v>2.8285714285714287</v>
      </c>
      <c r="K29" s="24"/>
      <c r="L29" s="4"/>
      <c r="M29" s="24"/>
      <c r="N29" s="4">
        <f>'[1]Form Responses 1'!$L$44</f>
        <v>2.8235294117647061</v>
      </c>
      <c r="O29" s="4"/>
      <c r="P29" s="44"/>
      <c r="Q29" s="44"/>
      <c r="R29" s="47"/>
      <c r="S29" s="12"/>
    </row>
    <row r="30" spans="2:19" ht="42" x14ac:dyDescent="0.4">
      <c r="B30" s="21"/>
      <c r="C30" s="28" t="s">
        <v>103</v>
      </c>
      <c r="D30" s="29">
        <f>D29*10%</f>
        <v>0.27999999999999997</v>
      </c>
      <c r="E30" s="29">
        <f t="shared" ref="E30:O30" si="7">E29*10%</f>
        <v>0.28857142857142859</v>
      </c>
      <c r="F30" s="29">
        <f t="shared" si="7"/>
        <v>0.27999999999999997</v>
      </c>
      <c r="G30" s="29">
        <f t="shared" si="7"/>
        <v>0.28285714285714286</v>
      </c>
      <c r="H30" s="29">
        <f t="shared" si="7"/>
        <v>0.27272727272727271</v>
      </c>
      <c r="I30" s="29">
        <f t="shared" si="7"/>
        <v>0.28285714285714286</v>
      </c>
      <c r="J30" s="29">
        <f t="shared" si="7"/>
        <v>0.28285714285714286</v>
      </c>
      <c r="K30" s="29">
        <f t="shared" si="7"/>
        <v>0</v>
      </c>
      <c r="L30" s="29">
        <f t="shared" si="7"/>
        <v>0</v>
      </c>
      <c r="M30" s="29">
        <f t="shared" si="7"/>
        <v>0</v>
      </c>
      <c r="N30" s="29">
        <f t="shared" si="7"/>
        <v>0.28235294117647064</v>
      </c>
      <c r="O30" s="29">
        <f t="shared" si="7"/>
        <v>0</v>
      </c>
      <c r="P30" s="44"/>
      <c r="Q30" s="44"/>
      <c r="R30" s="12"/>
      <c r="S30" s="12"/>
    </row>
    <row r="31" spans="2:19" s="32" customFormat="1" ht="63" x14ac:dyDescent="0.4">
      <c r="B31" s="37"/>
      <c r="C31" s="39" t="s">
        <v>104</v>
      </c>
      <c r="D31" s="38">
        <f>D28+D30</f>
        <v>2.0619999999999998</v>
      </c>
      <c r="E31" s="38">
        <f t="shared" ref="E31:O31" si="8">E28+E30</f>
        <v>2.5295714285714288</v>
      </c>
      <c r="F31" s="38">
        <f t="shared" si="8"/>
        <v>2.5209999999999999</v>
      </c>
      <c r="G31" s="38">
        <f t="shared" si="8"/>
        <v>2.9828571428571431</v>
      </c>
      <c r="H31" s="38">
        <f t="shared" si="8"/>
        <v>2.9727272727272727</v>
      </c>
      <c r="I31" s="38">
        <f t="shared" si="8"/>
        <v>2.9828571428571431</v>
      </c>
      <c r="J31" s="38">
        <f t="shared" si="8"/>
        <v>2.0648571428571429</v>
      </c>
      <c r="K31" s="38" t="e">
        <f t="shared" si="8"/>
        <v>#DIV/0!</v>
      </c>
      <c r="L31" s="38" t="e">
        <f t="shared" si="8"/>
        <v>#DIV/0!</v>
      </c>
      <c r="M31" s="38" t="e">
        <f t="shared" si="8"/>
        <v>#DIV/0!</v>
      </c>
      <c r="N31" s="38">
        <f t="shared" si="8"/>
        <v>2.5233529411764706</v>
      </c>
      <c r="O31" s="38" t="e">
        <f t="shared" si="8"/>
        <v>#DIV/0!</v>
      </c>
      <c r="P31" s="48"/>
      <c r="Q31" s="49"/>
      <c r="R31" s="50"/>
      <c r="S31" s="50"/>
    </row>
    <row r="32" spans="2:19" x14ac:dyDescent="0.3">
      <c r="P32" s="12"/>
      <c r="Q32" s="12"/>
      <c r="R32" s="12"/>
      <c r="S32" s="12"/>
    </row>
    <row r="33" spans="3:19" x14ac:dyDescent="0.3">
      <c r="P33" s="12"/>
      <c r="Q33" s="12"/>
      <c r="R33" s="12"/>
      <c r="S33" s="12"/>
    </row>
    <row r="34" spans="3:19" x14ac:dyDescent="0.3">
      <c r="P34" s="12"/>
      <c r="Q34" s="12"/>
      <c r="R34" s="12"/>
      <c r="S34" s="12"/>
    </row>
    <row r="35" spans="3:19" x14ac:dyDescent="0.3">
      <c r="C35" s="60" t="s">
        <v>115</v>
      </c>
    </row>
    <row r="36" spans="3:19" x14ac:dyDescent="0.3">
      <c r="C36" s="60"/>
    </row>
    <row r="37" spans="3:19" x14ac:dyDescent="0.3">
      <c r="C37" s="60" t="s">
        <v>114</v>
      </c>
    </row>
  </sheetData>
  <mergeCells count="3">
    <mergeCell ref="B20:Q20"/>
    <mergeCell ref="A1:T1"/>
    <mergeCell ref="B8:S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University Marks</vt:lpstr>
      <vt:lpstr>CO_PO Attainment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Aqvin Rodrigues</cp:lastModifiedBy>
  <dcterms:created xsi:type="dcterms:W3CDTF">2021-01-21T11:05:13Z</dcterms:created>
  <dcterms:modified xsi:type="dcterms:W3CDTF">2025-01-10T10:52:30Z</dcterms:modified>
</cp:coreProperties>
</file>